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K</author>
  </authors>
  <commentList>
    <comment ref="A1" authorId="0">
      <text>
        <r>
          <rPr>
            <sz val="10"/>
            <color rgb="FF000000"/>
            <rFont val="Arial"/>
            <family val="0"/>
            <charset val="238"/>
          </rPr>
          <t xml:space="preserve">150
	-krzysieksrebrna jaś</t>
        </r>
      </text>
    </comment>
  </commentList>
</comments>
</file>

<file path=xl/sharedStrings.xml><?xml version="1.0" encoding="utf-8"?>
<sst xmlns="http://schemas.openxmlformats.org/spreadsheetml/2006/main" count="93" uniqueCount="77">
  <si>
    <t xml:space="preserve">Koszt ogrzewania domu i ciepłej wody użytkowej - kalkulator porównawczy</t>
  </si>
  <si>
    <t xml:space="preserve">Kalkulator pozwala na szacunkowe porównanie kosztów ogrzewania domu jednorodzinego dla różnych systemów grzewczych i stosowanych paliw oraz ilości potrzebnego paliwa na rok czasu. Podstawą obliczeń jest zapotrzebowanie na energię na 1m2 powierzchni w/g norm. Kalkulator nie rozróżnienia stref klimatycznych dlatego szacowane koszty dla ogrzewania mogą odbiegać o kilkanaście procent w górę i w dół dla skrajnych przypadków jak dom w górach lub dom nad morzem.</t>
  </si>
  <si>
    <t xml:space="preserve">NASZE PROPOZYCJE</t>
  </si>
  <si>
    <t xml:space="preserve">Do dużego mieszkania lub małego domu:</t>
  </si>
  <si>
    <t xml:space="preserve">W pola oznaczone kolorem ziolonym wprowadź wymagane dane</t>
  </si>
  <si>
    <t xml:space="preserve">Powierzchnia ogrzewana w domu</t>
  </si>
  <si>
    <t xml:space="preserve">m2</t>
  </si>
  <si>
    <t xml:space="preserve">Roczne zapotrzebowanie na energię na cele ogrzewania  C.O. (energia pierwotna) na m2</t>
  </si>
  <si>
    <t xml:space="preserve">kWh/m2</t>
  </si>
  <si>
    <t xml:space="preserve">&lt;=</t>
  </si>
  <si>
    <t xml:space="preserve">Zapotrzebowanie roczne na energię użytkową dla C.O. na 1 m2 w kWh/rok: 15 - dom pasywny, 40 - dom energooszczędny, 70 - norma dla budynków od 2021, 95 - norma dla budynków od 2017, 120 - norma dla budynków od 2014, 140 - dla budynków z lat 90-tych, 180 - dla budynków z lat 80-tych.</t>
  </si>
  <si>
    <t xml:space="preserve">Ilość mieszkańców w domu</t>
  </si>
  <si>
    <t xml:space="preserve">Dzienne zapotrzebowanie na ciepłą wodę użytkową podgrzaną o 40 stopni</t>
  </si>
  <si>
    <t xml:space="preserve">litów na osobę</t>
  </si>
  <si>
    <t xml:space="preserve">Zapotrzebowanie na ciepłą wodę: 30 do 80 litrów na osobe na dobę. Typowo: 40</t>
  </si>
  <si>
    <t xml:space="preserve">Ostatnia aktualizacja cen paliw:</t>
  </si>
  <si>
    <t xml:space="preserve">maj 2022</t>
  </si>
  <si>
    <t xml:space="preserve">Zapotrzebowanie na moc:</t>
  </si>
  <si>
    <t xml:space="preserve">kW</t>
  </si>
  <si>
    <t xml:space="preserve"> Obciążenie cieplne : dla -20 st. C</t>
  </si>
  <si>
    <t xml:space="preserve">[W/m2]</t>
  </si>
  <si>
    <t xml:space="preserve">Piec gazowy dwufunkcyjny o mocy od 22 do 30kW</t>
  </si>
  <si>
    <t xml:space="preserve">Sposób ogrzewania</t>
  </si>
  <si>
    <t xml:space="preserve">Cena paliwa</t>
  </si>
  <si>
    <t xml:space="preserve">Wartość opałowa [kWh]</t>
  </si>
  <si>
    <t xml:space="preserve">Wartość opałowa [MJ]</t>
  </si>
  <si>
    <t xml:space="preserve">Sprawność średniroczna kotła</t>
  </si>
  <si>
    <t xml:space="preserve">Ilość paliwa dla c.o.</t>
  </si>
  <si>
    <t xml:space="preserve">Ilość paliwa dla c.w.u</t>
  </si>
  <si>
    <t xml:space="preserve">Ilość paliwa</t>
  </si>
  <si>
    <t xml:space="preserve">Koszt dla c.o.</t>
  </si>
  <si>
    <t xml:space="preserve">Koszt dla c.w.u.</t>
  </si>
  <si>
    <t xml:space="preserve">Koszt paliwa rocznie</t>
  </si>
  <si>
    <t xml:space="preserve">Gaz GZ50 - piec kondensacyjny</t>
  </si>
  <si>
    <t xml:space="preserve">zł za kWh</t>
  </si>
  <si>
    <t xml:space="preserve">kWh</t>
  </si>
  <si>
    <t xml:space="preserve">Gaz płynny (50/50)- piec kondensacyjny</t>
  </si>
  <si>
    <t xml:space="preserve">zł za litr</t>
  </si>
  <si>
    <t xml:space="preserve">litrów</t>
  </si>
  <si>
    <t xml:space="preserve">Do domu o powierzchi do 200m2 i 4 osób:</t>
  </si>
  <si>
    <t xml:space="preserve">Olej opałowy</t>
  </si>
  <si>
    <t xml:space="preserve">Ekogroszek - piec automatyczny</t>
  </si>
  <si>
    <t xml:space="preserve">zł za kg</t>
  </si>
  <si>
    <t xml:space="preserve">kg</t>
  </si>
  <si>
    <t xml:space="preserve">Węgiel luzem - piec zwykły</t>
  </si>
  <si>
    <t xml:space="preserve">Pellet - piec automatyczny</t>
  </si>
  <si>
    <t xml:space="preserve">Ogrzewanie elektryczne 1 taryfa</t>
  </si>
  <si>
    <t xml:space="preserve">zł za 1kWh</t>
  </si>
  <si>
    <t xml:space="preserve">Pompa ciepła powietrzna - 1 taryfa</t>
  </si>
  <si>
    <t xml:space="preserve">Drewno opałowe (brzoza) 15-18% wilg. kocioł zgazowujący + bufor</t>
  </si>
  <si>
    <t xml:space="preserve">Narodowy program Chrust PLUS</t>
  </si>
  <si>
    <t xml:space="preserve">Drewno opałowe (brzoza) 15-18% wilg. kocioł dolnego spalania</t>
  </si>
  <si>
    <t xml:space="preserve">Piec gazowy o mocy do 21kW podgrzewacz wody 120 litrów</t>
  </si>
  <si>
    <t xml:space="preserve">Piec gazowy o mocy do 20kW z zasobnikiem 120 litrów</t>
  </si>
  <si>
    <t xml:space="preserve">Miesiąc</t>
  </si>
  <si>
    <t xml:space="preserve">Średnia temperatura powietrza</t>
  </si>
  <si>
    <t xml:space="preserve">Liczba dni</t>
  </si>
  <si>
    <t xml:space="preserve">Liczba stopnio dni</t>
  </si>
  <si>
    <t xml:space="preserve">Udział w kosztach rocznych</t>
  </si>
  <si>
    <t xml:space="preserve">Centralne ogrzewanie</t>
  </si>
  <si>
    <t xml:space="preserve">Ciepła woda</t>
  </si>
  <si>
    <t xml:space="preserve">Styczeń</t>
  </si>
  <si>
    <t xml:space="preserve">Luty</t>
  </si>
  <si>
    <t xml:space="preserve">Marzec</t>
  </si>
  <si>
    <t xml:space="preserve">Kwieceń</t>
  </si>
  <si>
    <t xml:space="preserve">Maj</t>
  </si>
  <si>
    <t xml:space="preserve">Czerwiec</t>
  </si>
  <si>
    <t xml:space="preserve">Lipiec</t>
  </si>
  <si>
    <t xml:space="preserve">Sierpień</t>
  </si>
  <si>
    <t xml:space="preserve">Wrzesień</t>
  </si>
  <si>
    <t xml:space="preserve">Październik</t>
  </si>
  <si>
    <t xml:space="preserve">Listopad</t>
  </si>
  <si>
    <t xml:space="preserve">Grudzień</t>
  </si>
  <si>
    <t xml:space="preserve">Wyliczenia arkusza mają charakter poglądowy i nie mogą być podstawą jakichkolwiek roszczeń. W przypadku sytuacji spornej z deweloperem, firmą budowlaną, instalacyjną lub producentem, podstawą powinien być audyt energetyczny</t>
  </si>
  <si>
    <t xml:space="preserve">https://tanie-ogrzewanie.pl</t>
  </si>
  <si>
    <t xml:space="preserve">realizacja:</t>
  </si>
  <si>
    <t xml:space="preserve">grupa ism sp. j. - 2017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</si>
</sst>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#,##0.00"/>
    <numFmt numFmtId="167" formatCode="mmm\ yyyy"/>
    <numFmt numFmtId="168" formatCode="#,##0.00\ [$zł-415]"/>
    <numFmt numFmtId="169" formatCode="0.00%"/>
  </numFmts>
  <fonts count="20">
    <font>
      <sz val="10"/>
      <color rgb="FF00000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name val="Arial"/>
      <family val="2"/>
      <charset val="1"/>
    </font>
    <font>
      <b val="true"/>
      <sz val="14"/>
      <name val="Arial"/>
      <family val="2"/>
      <charset val="1"/>
    </font>
    <font>
      <b val="true"/>
      <sz val="10"/>
      <color rgb="FF38761D"/>
      <name val="Arial"/>
      <family val="2"/>
      <charset val="1"/>
    </font>
    <font>
      <sz val="10"/>
      <color rgb="FFFFFFFF"/>
      <name val="Arial"/>
      <family val="2"/>
      <charset val="1"/>
    </font>
    <font>
      <b val="true"/>
      <u val="single"/>
      <sz val="10"/>
      <color rgb="FF1155CC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sz val="10"/>
      <color rgb="FFEFEFEF"/>
      <name val="Arial"/>
      <family val="2"/>
      <charset val="1"/>
    </font>
    <font>
      <sz val="10"/>
      <color rgb="FFB7B7B7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u val="single"/>
      <sz val="10"/>
      <color rgb="FF1155CC"/>
      <name val="Arial"/>
      <family val="2"/>
      <charset val="1"/>
    </font>
    <font>
      <sz val="10"/>
      <color rgb="FFD9D9D9"/>
      <name val="Arial"/>
      <family val="2"/>
      <charset val="1"/>
    </font>
    <font>
      <sz val="10"/>
      <color rgb="FFFF0000"/>
      <name val="Arial"/>
      <family val="2"/>
      <charset val="1"/>
    </font>
    <font>
      <b val="true"/>
      <u val="single"/>
      <sz val="20"/>
      <color rgb="FF0000FF"/>
      <name val="Arial"/>
      <family val="2"/>
      <charset val="1"/>
    </font>
    <font>
      <sz val="10"/>
      <color rgb="FF000000"/>
      <name val="Roboto"/>
      <family val="2"/>
    </font>
  </fonts>
  <fills count="11">
    <fill>
      <patternFill patternType="none"/>
    </fill>
    <fill>
      <patternFill patternType="gray125"/>
    </fill>
    <fill>
      <patternFill patternType="solid">
        <fgColor rgb="FF93C47D"/>
        <bgColor rgb="FFB6D7A8"/>
      </patternFill>
    </fill>
    <fill>
      <patternFill patternType="solid">
        <fgColor rgb="FF980000"/>
        <bgColor rgb="FF800000"/>
      </patternFill>
    </fill>
    <fill>
      <patternFill patternType="solid">
        <fgColor rgb="FFFFFFFF"/>
        <bgColor rgb="FFEFEFEF"/>
      </patternFill>
    </fill>
    <fill>
      <patternFill patternType="solid">
        <fgColor rgb="FFB6D7A8"/>
        <bgColor rgb="FFB7B7B7"/>
      </patternFill>
    </fill>
    <fill>
      <patternFill patternType="solid">
        <fgColor rgb="FF666666"/>
        <bgColor rgb="FF808080"/>
      </patternFill>
    </fill>
    <fill>
      <patternFill patternType="solid">
        <fgColor rgb="FFD9EAD3"/>
        <bgColor rgb="FFD0E0E3"/>
      </patternFill>
    </fill>
    <fill>
      <patternFill patternType="solid">
        <fgColor rgb="FFD0E0E3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FE599"/>
        <bgColor rgb="FFFFFF99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4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6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6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6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6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6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6" fillId="8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9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1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14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14" fillId="8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4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4" fillId="9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1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4" fillId="1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80000"/>
      <rgbColor rgb="FF38761D"/>
      <rgbColor rgb="FF000080"/>
      <rgbColor rgb="FF808000"/>
      <rgbColor rgb="FF800080"/>
      <rgbColor rgb="FF008080"/>
      <rgbColor rgb="FFB7B7B7"/>
      <rgbColor rgb="FF808080"/>
      <rgbColor rgb="FF9999FF"/>
      <rgbColor rgb="FF993366"/>
      <rgbColor rgb="FFEFEFEF"/>
      <rgbColor rgb="FFD0E0E3"/>
      <rgbColor rgb="FF660066"/>
      <rgbColor rgb="FFFF8080"/>
      <rgbColor rgb="FF1155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EAD3"/>
      <rgbColor rgb="FFFFFF99"/>
      <rgbColor rgb="FFB6D7A8"/>
      <rgbColor rgb="FFFF99CC"/>
      <rgbColor rgb="FFCC99FF"/>
      <rgbColor rgb="FFFFE599"/>
      <rgbColor rgb="FF3C78D8"/>
      <rgbColor rgb="FF33CCCC"/>
      <rgbColor rgb="FF99CC00"/>
      <rgbColor rgb="FFFFCC00"/>
      <rgbColor rgb="FFFF9900"/>
      <rgbColor rgb="FFFF6600"/>
      <rgbColor rgb="FF666666"/>
      <rgbColor rgb="FF93C47D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barChart>
        <c:barDir val="col"/>
        <c:grouping val="stacked"/>
        <c:varyColors val="0"/>
        <c:ser>
          <c:idx val="0"/>
          <c:order val="0"/>
          <c:tx>
            <c:strRef>
              <c:f>Arkusz1!$A$16</c:f>
              <c:strCache>
                <c:ptCount val="1"/>
                <c:pt idx="0">
                  <c:v>Sposób ogrzewania</c:v>
                </c:pt>
              </c:strCache>
            </c:strRef>
          </c:tx>
          <c:spPr>
            <a:solidFill>
              <a:srgbClr val="ff0000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Arkusz1!$A$17:$A$27</c:f>
              <c:numCache>
                <c:formatCode>General</c:formatCode>
                <c:ptCount val="11"/>
              </c:numCache>
            </c:numRef>
          </c:val>
        </c:ser>
        <c:ser>
          <c:idx val="1"/>
          <c:order val="1"/>
          <c:tx>
            <c:strRef>
              <c:f>Arkusz1!$K$16</c:f>
              <c:strCache>
                <c:ptCount val="1"/>
                <c:pt idx="0">
                  <c:v>Koszt dla c.o.</c:v>
                </c:pt>
              </c:strCache>
            </c:strRef>
          </c:tx>
          <c:spPr>
            <a:solidFill>
              <a:srgbClr val="3c78d8"/>
            </a:solidFill>
            <a:ln w="0">
              <a:solidFill>
                <a:srgbClr val="000000"/>
              </a:solidFill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Arkusz1!$K$17:$K$27</c:f>
              <c:numCache>
                <c:formatCode>General</c:formatCode>
                <c:ptCount val="11"/>
                <c:pt idx="0">
                  <c:v>6774.1935483871</c:v>
                </c:pt>
                <c:pt idx="1">
                  <c:v>11155.5266338198</c:v>
                </c:pt>
                <c:pt idx="2">
                  <c:v>12780.5997050631</c:v>
                </c:pt>
                <c:pt idx="3">
                  <c:v>10806.916426513</c:v>
                </c:pt>
                <c:pt idx="4">
                  <c:v>11261.2612612613</c:v>
                </c:pt>
                <c:pt idx="5">
                  <c:v>14400</c:v>
                </c:pt>
                <c:pt idx="6">
                  <c:v>12600</c:v>
                </c:pt>
                <c:pt idx="7">
                  <c:v>4200</c:v>
                </c:pt>
                <c:pt idx="8">
                  <c:v>3053.43511450382</c:v>
                </c:pt>
                <c:pt idx="9">
                  <c:v>8800</c:v>
                </c:pt>
                <c:pt idx="10">
                  <c:v>5496.18320610687</c:v>
                </c:pt>
              </c:numCache>
            </c:numRef>
          </c:val>
        </c:ser>
        <c:ser>
          <c:idx val="2"/>
          <c:order val="2"/>
          <c:tx>
            <c:strRef>
              <c:f>Arkusz1!$L$16</c:f>
              <c:strCache>
                <c:ptCount val="1"/>
                <c:pt idx="0">
                  <c:v>Koszt dla c.w.u.</c:v>
                </c:pt>
              </c:strCache>
            </c:strRef>
          </c:tx>
          <c:spPr>
            <a:noFill/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Arkusz1!$L$17:$L$27</c:f>
              <c:numCache>
                <c:formatCode>General</c:formatCode>
                <c:ptCount val="11"/>
                <c:pt idx="0">
                  <c:v>1020.38662020076</c:v>
                </c:pt>
                <c:pt idx="1">
                  <c:v>1680.34025557967</c:v>
                </c:pt>
                <c:pt idx="2">
                  <c:v>1925.12257644205</c:v>
                </c:pt>
                <c:pt idx="3">
                  <c:v>1627.82962259281</c:v>
                </c:pt>
                <c:pt idx="4">
                  <c:v>1696.26690402314</c:v>
                </c:pt>
                <c:pt idx="5">
                  <c:v>2169.05041551247</c:v>
                </c:pt>
                <c:pt idx="6">
                  <c:v>1897.91911357341</c:v>
                </c:pt>
                <c:pt idx="7">
                  <c:v>632.639704524469</c:v>
                </c:pt>
                <c:pt idx="8">
                  <c:v>459.934354434365</c:v>
                </c:pt>
                <c:pt idx="9">
                  <c:v>1325.53080947984</c:v>
                </c:pt>
                <c:pt idx="10">
                  <c:v>827.881837981857</c:v>
                </c:pt>
              </c:numCache>
            </c:numRef>
          </c:val>
        </c:ser>
        <c:gapWidth val="150"/>
        <c:overlap val="100"/>
        <c:axId val="73105271"/>
        <c:axId val="21012109"/>
      </c:barChart>
      <c:catAx>
        <c:axId val="7310527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0">
            <a:noFill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Roboto"/>
              </a:defRPr>
            </a:pPr>
          </a:p>
        </c:txPr>
        <c:crossAx val="21012109"/>
        <c:crosses val="autoZero"/>
        <c:auto val="1"/>
        <c:lblAlgn val="ctr"/>
        <c:lblOffset val="100"/>
        <c:noMultiLvlLbl val="0"/>
      </c:catAx>
      <c:valAx>
        <c:axId val="21012109"/>
        <c:scaling>
          <c:orientation val="minMax"/>
        </c:scaling>
        <c:delete val="0"/>
        <c:axPos val="l"/>
        <c:majorGridlines>
          <c:spPr>
            <a:ln w="0">
              <a:solidFill>
                <a:srgbClr val="b7b7b7"/>
              </a:solidFill>
            </a:ln>
          </c:spPr>
        </c:majorGridlines>
        <c:numFmt formatCode="General" sourceLinked="0"/>
        <c:majorTickMark val="none"/>
        <c:minorTickMark val="none"/>
        <c:tickLblPos val="nextTo"/>
        <c:spPr>
          <a:ln w="0">
            <a:noFill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Roboto"/>
              </a:defRPr>
            </a:pPr>
          </a:p>
        </c:txPr>
        <c:crossAx val="73105271"/>
        <c:crosses val="autoZero"/>
        <c:crossBetween val="between"/>
      </c:valAx>
      <c:spPr>
        <a:noFill/>
        <a:ln w="0">
          <a:noFill/>
        </a:ln>
      </c:spPr>
    </c:plotArea>
    <c:legend>
      <c:legendPos val="t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Roboto"/>
            </a:defRPr>
          </a:pPr>
        </a:p>
      </c:txPr>
    </c:legend>
    <c:plotVisOnly val="1"/>
    <c:dispBlanksAs val="zero"/>
  </c:chart>
  <c:spPr>
    <a:solidFill>
      <a:srgbClr val="ffffff"/>
    </a:solidFill>
    <a:ln w="0"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Relationship Id="rId3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28</xdr:row>
      <xdr:rowOff>124200</xdr:rowOff>
    </xdr:from>
    <xdr:to>
      <xdr:col>12</xdr:col>
      <xdr:colOff>819720</xdr:colOff>
      <xdr:row>53</xdr:row>
      <xdr:rowOff>180720</xdr:rowOff>
    </xdr:to>
    <xdr:graphicFrame>
      <xdr:nvGraphicFramePr>
        <xdr:cNvPr id="0" name="Chart 1"/>
        <xdr:cNvGraphicFramePr/>
      </xdr:nvGraphicFramePr>
      <xdr:xfrm>
        <a:off x="0" y="6114600"/>
        <a:ext cx="11575800" cy="4869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15</xdr:col>
      <xdr:colOff>457920</xdr:colOff>
      <xdr:row>5</xdr:row>
      <xdr:rowOff>58320</xdr:rowOff>
    </xdr:from>
    <xdr:to>
      <xdr:col>18</xdr:col>
      <xdr:colOff>1410120</xdr:colOff>
      <xdr:row>14</xdr:row>
      <xdr:rowOff>144000</xdr:rowOff>
    </xdr:to>
    <xdr:pic>
      <xdr:nvPicPr>
        <xdr:cNvPr id="1" name="image2.png" descr=""/>
        <xdr:cNvPicPr/>
      </xdr:nvPicPr>
      <xdr:blipFill>
        <a:blip r:embed="rId2"/>
        <a:stretch/>
      </xdr:blipFill>
      <xdr:spPr>
        <a:xfrm>
          <a:off x="13084200" y="1041120"/>
          <a:ext cx="2592360" cy="211392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15</xdr:col>
      <xdr:colOff>371520</xdr:colOff>
      <xdr:row>18</xdr:row>
      <xdr:rowOff>9720</xdr:rowOff>
    </xdr:from>
    <xdr:to>
      <xdr:col>18</xdr:col>
      <xdr:colOff>1438560</xdr:colOff>
      <xdr:row>28</xdr:row>
      <xdr:rowOff>125640</xdr:rowOff>
    </xdr:to>
    <xdr:pic>
      <xdr:nvPicPr>
        <xdr:cNvPr id="2" name="image1.png" descr=""/>
        <xdr:cNvPicPr/>
      </xdr:nvPicPr>
      <xdr:blipFill>
        <a:blip r:embed="rId3"/>
        <a:stretch/>
      </xdr:blipFill>
      <xdr:spPr>
        <a:xfrm>
          <a:off x="12997800" y="4093920"/>
          <a:ext cx="2707200" cy="20221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www.tanie-ogrzewanie.pl/piece-dwufunkcyjne/eq-cechaw2,dwufunkcyjny,eq-cechaw3,kondensacyjny,eq-cechaw7,22*2D30kW.html" TargetMode="External"/><Relationship Id="rId3" Type="http://schemas.openxmlformats.org/officeDocument/2006/relationships/hyperlink" Target="https://www.tanie-ogrzewanie.pl/piece-gazowe/eq-cechaw2,z%20zasobnikiem,eq-cechaw3,kondensacyjny,eq-cechaw6,120L,eq-cechaw7,10*2D21kW.html" TargetMode="External"/><Relationship Id="rId4" Type="http://schemas.openxmlformats.org/officeDocument/2006/relationships/hyperlink" Target="https://www.tanie-ogrzewanie.pl/piece-gazowe/eq-cechaw2,z%20zasobnikiem,eq-cechaw3,kondensacyjny,eq-cechaw6,120L,eq-cechaw7,10*2D21kW.html" TargetMode="External"/><Relationship Id="rId5" Type="http://schemas.openxmlformats.org/officeDocument/2006/relationships/hyperlink" Target="https://tanie-ogrzewanie.pl/" TargetMode="External"/><Relationship Id="rId6" Type="http://schemas.openxmlformats.org/officeDocument/2006/relationships/drawing" Target="../drawings/drawing1.xml"/><Relationship Id="rId7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C78"/>
  <sheetViews>
    <sheetView showFormulas="false" showGridLines="true" showRowColHeaders="true" showZeros="true" rightToLeft="false" tabSelected="true" showOutlineSymbols="true" defaultGridColor="true" view="normal" topLeftCell="A6" colorId="64" zoomScale="120" zoomScaleNormal="120" zoomScalePageLayoutView="100" workbookViewId="0">
      <selection pane="topLeft" activeCell="H28" activeCellId="0" sqref="H28"/>
    </sheetView>
  </sheetViews>
  <sheetFormatPr defaultColWidth="12.640625" defaultRowHeight="15.75" zeroHeight="false" outlineLevelRow="0" outlineLevelCol="0"/>
  <cols>
    <col collapsed="false" customWidth="true" hidden="false" outlineLevel="0" max="1" min="1" style="1" width="31.23"/>
    <col collapsed="false" customWidth="true" hidden="false" outlineLevel="0" max="2" min="2" style="1" width="8.25"/>
    <col collapsed="false" customWidth="true" hidden="false" outlineLevel="0" max="3" min="3" style="1" width="13.13"/>
    <col collapsed="false" customWidth="true" hidden="false" outlineLevel="0" max="4" min="4" style="1" width="12.13"/>
    <col collapsed="false" customWidth="true" hidden="false" outlineLevel="0" max="5" min="5" style="1" width="8.13"/>
    <col collapsed="false" customWidth="true" hidden="false" outlineLevel="0" max="6" min="6" style="1" width="11.38"/>
    <col collapsed="false" customWidth="true" hidden="false" outlineLevel="0" max="7" min="7" style="1" width="13.13"/>
    <col collapsed="false" customWidth="true" hidden="false" outlineLevel="0" max="8" min="8" style="1" width="10.77"/>
    <col collapsed="false" customWidth="true" hidden="false" outlineLevel="0" max="11" min="9" style="1" width="11.52"/>
    <col collapsed="false" customWidth="true" hidden="false" outlineLevel="0" max="12" min="12" style="1" width="9.74"/>
    <col collapsed="false" customWidth="true" hidden="false" outlineLevel="0" max="13" min="13" style="1" width="11.99"/>
    <col collapsed="false" customWidth="true" hidden="false" outlineLevel="0" max="14" min="14" style="1" width="1.88"/>
    <col collapsed="false" customWidth="false" hidden="false" outlineLevel="0" max="15" min="15" style="1" width="12.64"/>
    <col collapsed="false" customWidth="true" hidden="false" outlineLevel="0" max="18" min="16" style="1" width="7.75"/>
    <col collapsed="false" customWidth="true" hidden="false" outlineLevel="0" max="19" min="19" style="1" width="33.48"/>
    <col collapsed="false" customWidth="false" hidden="false" outlineLevel="0" max="1024" min="20" style="1" width="12.6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Format="false" ht="12.8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O2" s="4" t="s">
        <v>2</v>
      </c>
      <c r="P2" s="4"/>
      <c r="Q2" s="4"/>
      <c r="R2" s="4"/>
      <c r="S2" s="4"/>
    </row>
    <row r="3" customFormat="false" ht="15.7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O3" s="4"/>
      <c r="P3" s="4"/>
      <c r="Q3" s="4"/>
      <c r="R3" s="4"/>
      <c r="S3" s="4"/>
    </row>
    <row r="4" customFormat="false" ht="23.25" hidden="false" customHeight="tru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customFormat="false" ht="12.8" hidden="false" customHeight="false" outlineLevel="0" collapsed="false">
      <c r="O5" s="5" t="s">
        <v>3</v>
      </c>
      <c r="P5" s="5"/>
      <c r="Q5" s="5"/>
      <c r="R5" s="5"/>
      <c r="S5" s="5"/>
    </row>
    <row r="6" customFormat="false" ht="12.8" hidden="false" customHeight="false" outlineLevel="0" collapsed="false">
      <c r="A6" s="6" t="s">
        <v>4</v>
      </c>
      <c r="B6" s="7"/>
      <c r="C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customFormat="false" ht="12.8" hidden="false" customHeight="false" outlineLevel="0" collapsed="false">
      <c r="O7" s="8"/>
      <c r="P7" s="8"/>
      <c r="Q7" s="8"/>
    </row>
    <row r="8" customFormat="false" ht="12.8" hidden="false" customHeight="false" outlineLevel="0" collapsed="false">
      <c r="A8" s="9" t="s">
        <v>5</v>
      </c>
      <c r="B8" s="10" t="n">
        <v>150</v>
      </c>
      <c r="C8" s="11" t="s">
        <v>6</v>
      </c>
      <c r="O8" s="8"/>
      <c r="P8" s="8"/>
      <c r="Q8" s="8"/>
    </row>
    <row r="9" customFormat="false" ht="35.05" hidden="false" customHeight="true" outlineLevel="0" collapsed="false">
      <c r="A9" s="9" t="s">
        <v>7</v>
      </c>
      <c r="B9" s="10" t="n">
        <v>120</v>
      </c>
      <c r="C9" s="11" t="s">
        <v>8</v>
      </c>
      <c r="D9" s="12" t="s">
        <v>9</v>
      </c>
      <c r="E9" s="13" t="s">
        <v>10</v>
      </c>
      <c r="F9" s="13"/>
      <c r="G9" s="13"/>
      <c r="H9" s="13"/>
      <c r="I9" s="13"/>
      <c r="J9" s="13"/>
      <c r="K9" s="13"/>
      <c r="L9" s="13"/>
      <c r="O9" s="8"/>
      <c r="P9" s="8"/>
      <c r="Q9" s="8"/>
      <c r="R9" s="14"/>
    </row>
    <row r="10" customFormat="false" ht="12.8" hidden="false" customHeight="false" outlineLevel="0" collapsed="false">
      <c r="A10" s="9"/>
      <c r="B10" s="15"/>
      <c r="D10" s="16"/>
      <c r="E10" s="13"/>
      <c r="F10" s="13"/>
      <c r="G10" s="13"/>
      <c r="H10" s="13"/>
      <c r="I10" s="13"/>
      <c r="J10" s="13"/>
      <c r="K10" s="13"/>
      <c r="L10" s="13"/>
      <c r="O10" s="8"/>
      <c r="P10" s="8"/>
      <c r="Q10" s="8"/>
      <c r="R10" s="7"/>
    </row>
    <row r="11" customFormat="false" ht="12.8" hidden="false" customHeight="false" outlineLevel="0" collapsed="false">
      <c r="A11" s="9" t="s">
        <v>11</v>
      </c>
      <c r="B11" s="17" t="n">
        <v>4</v>
      </c>
      <c r="E11" s="9"/>
      <c r="F11" s="9"/>
      <c r="G11" s="9"/>
      <c r="H11" s="9"/>
      <c r="I11" s="9"/>
      <c r="J11" s="9"/>
      <c r="K11" s="9"/>
      <c r="L11" s="9"/>
      <c r="M11" s="9"/>
      <c r="O11" s="8"/>
      <c r="P11" s="8"/>
      <c r="Q11" s="8"/>
    </row>
    <row r="12" customFormat="false" ht="35.05" hidden="false" customHeight="false" outlineLevel="0" collapsed="false">
      <c r="A12" s="9" t="s">
        <v>12</v>
      </c>
      <c r="B12" s="17" t="n">
        <v>40</v>
      </c>
      <c r="C12" s="11" t="s">
        <v>13</v>
      </c>
      <c r="D12" s="12" t="s">
        <v>9</v>
      </c>
      <c r="E12" s="18" t="s">
        <v>14</v>
      </c>
      <c r="F12" s="18"/>
      <c r="G12" s="18"/>
      <c r="H12" s="18"/>
      <c r="I12" s="18"/>
      <c r="J12" s="18"/>
      <c r="K12" s="18"/>
      <c r="L12" s="18"/>
      <c r="O12" s="8"/>
      <c r="P12" s="8"/>
      <c r="Q12" s="8"/>
    </row>
    <row r="13" customFormat="false" ht="12.8" hidden="false" customHeight="false" outlineLevel="0" collapsed="false">
      <c r="B13" s="19"/>
      <c r="C13" s="19"/>
      <c r="D13" s="19"/>
      <c r="O13" s="8"/>
      <c r="P13" s="8"/>
      <c r="Q13" s="8"/>
    </row>
    <row r="14" customFormat="false" ht="12.8" hidden="false" customHeight="false" outlineLevel="0" collapsed="false">
      <c r="A14" s="20" t="s">
        <v>15</v>
      </c>
      <c r="B14" s="21" t="s">
        <v>16</v>
      </c>
      <c r="C14" s="21"/>
      <c r="D14" s="21"/>
      <c r="E14" s="22" t="s">
        <v>17</v>
      </c>
      <c r="F14" s="22"/>
      <c r="G14" s="23" t="n">
        <f aca="false">B8*B9/1200</f>
        <v>15</v>
      </c>
      <c r="H14" s="11" t="s">
        <v>18</v>
      </c>
      <c r="J14" s="24"/>
      <c r="K14" s="20" t="s">
        <v>19</v>
      </c>
      <c r="L14" s="23" t="n">
        <f aca="false">G14/B8*1000</f>
        <v>100</v>
      </c>
      <c r="M14" s="14" t="s">
        <v>20</v>
      </c>
      <c r="O14" s="8"/>
      <c r="P14" s="8"/>
      <c r="Q14" s="8"/>
    </row>
    <row r="15" customFormat="false" ht="12.8" hidden="false" customHeight="true" outlineLevel="0" collapsed="false">
      <c r="B15" s="25"/>
      <c r="C15" s="15"/>
      <c r="D15" s="15"/>
      <c r="O15" s="26" t="s">
        <v>21</v>
      </c>
      <c r="P15" s="26"/>
      <c r="Q15" s="26"/>
      <c r="R15" s="26"/>
      <c r="S15" s="26"/>
    </row>
    <row r="16" customFormat="false" ht="35.05" hidden="false" customHeight="true" outlineLevel="0" collapsed="false">
      <c r="A16" s="27" t="s">
        <v>22</v>
      </c>
      <c r="B16" s="27" t="s">
        <v>23</v>
      </c>
      <c r="C16" s="27"/>
      <c r="D16" s="27" t="s">
        <v>24</v>
      </c>
      <c r="E16" s="27" t="s">
        <v>25</v>
      </c>
      <c r="F16" s="27" t="s">
        <v>26</v>
      </c>
      <c r="G16" s="27" t="s">
        <v>27</v>
      </c>
      <c r="H16" s="27" t="s">
        <v>28</v>
      </c>
      <c r="I16" s="28" t="s">
        <v>29</v>
      </c>
      <c r="J16" s="28"/>
      <c r="K16" s="29" t="s">
        <v>30</v>
      </c>
      <c r="L16" s="27" t="s">
        <v>31</v>
      </c>
      <c r="M16" s="30" t="s">
        <v>32</v>
      </c>
      <c r="N16" s="31"/>
      <c r="O16" s="26"/>
      <c r="P16" s="26"/>
      <c r="Q16" s="26"/>
      <c r="R16" s="26"/>
      <c r="S16" s="26"/>
    </row>
    <row r="17" customFormat="false" ht="12.8" hidden="false" customHeight="false" outlineLevel="0" collapsed="false">
      <c r="A17" s="32" t="s">
        <v>33</v>
      </c>
      <c r="B17" s="33" t="n">
        <v>0.35</v>
      </c>
      <c r="C17" s="34" t="s">
        <v>34</v>
      </c>
      <c r="D17" s="35" t="n">
        <v>1</v>
      </c>
      <c r="E17" s="35" t="n">
        <f aca="false">D17/0.277</f>
        <v>3.6101083032491</v>
      </c>
      <c r="F17" s="36" t="n">
        <v>0.93</v>
      </c>
      <c r="G17" s="37" t="n">
        <f aca="false">B$8*B$9/D17/F17</f>
        <v>19354.8387096774</v>
      </c>
      <c r="H17" s="37" t="n">
        <f aca="false">B$11*B$12*40*4190*365/1000000/3.61/F17/D17</f>
        <v>2915.39034343073</v>
      </c>
      <c r="I17" s="38" t="n">
        <f aca="false">G17+H17</f>
        <v>22270.2290531081</v>
      </c>
      <c r="J17" s="39" t="s">
        <v>35</v>
      </c>
      <c r="K17" s="40" t="n">
        <f aca="false">G17*B17</f>
        <v>6774.1935483871</v>
      </c>
      <c r="L17" s="41" t="n">
        <f aca="false">H17*B17</f>
        <v>1020.38662020076</v>
      </c>
      <c r="M17" s="42" t="n">
        <f aca="false">K17+L17</f>
        <v>7794.58016858786</v>
      </c>
      <c r="N17" s="19"/>
      <c r="O17" s="43"/>
      <c r="P17" s="43"/>
      <c r="Q17" s="43"/>
      <c r="R17" s="44"/>
    </row>
    <row r="18" customFormat="false" ht="23.85" hidden="false" customHeight="false" outlineLevel="0" collapsed="false">
      <c r="A18" s="32" t="s">
        <v>36</v>
      </c>
      <c r="B18" s="33" t="n">
        <v>4</v>
      </c>
      <c r="C18" s="34" t="s">
        <v>37</v>
      </c>
      <c r="D18" s="34" t="n">
        <v>6.94</v>
      </c>
      <c r="E18" s="35" t="n">
        <f aca="false">D18/0.277</f>
        <v>25.0541516245487</v>
      </c>
      <c r="F18" s="36" t="n">
        <v>0.93</v>
      </c>
      <c r="G18" s="37" t="n">
        <f aca="false">B$8*B$9/D18/F18</f>
        <v>2788.88165845496</v>
      </c>
      <c r="H18" s="37" t="n">
        <f aca="false">B$11*B$12*40*4190*365/1000000/3.61/F18/D18</f>
        <v>420.085063894918</v>
      </c>
      <c r="I18" s="38" t="n">
        <f aca="false">G18+H18</f>
        <v>3208.96672234988</v>
      </c>
      <c r="J18" s="39" t="s">
        <v>38</v>
      </c>
      <c r="K18" s="40" t="n">
        <f aca="false">G18*B18</f>
        <v>11155.5266338198</v>
      </c>
      <c r="L18" s="41" t="n">
        <f aca="false">H18*B18</f>
        <v>1680.34025557967</v>
      </c>
      <c r="M18" s="42" t="n">
        <f aca="false">K18+L18</f>
        <v>12835.8668893995</v>
      </c>
      <c r="N18" s="19"/>
      <c r="O18" s="45" t="s">
        <v>39</v>
      </c>
      <c r="P18" s="45"/>
      <c r="Q18" s="45"/>
      <c r="R18" s="45"/>
      <c r="S18" s="45"/>
    </row>
    <row r="19" customFormat="false" ht="12.8" hidden="false" customHeight="false" outlineLevel="0" collapsed="false">
      <c r="A19" s="32" t="s">
        <v>40</v>
      </c>
      <c r="B19" s="33" t="n">
        <v>6.5</v>
      </c>
      <c r="C19" s="34" t="s">
        <v>37</v>
      </c>
      <c r="D19" s="34" t="n">
        <v>10.77</v>
      </c>
      <c r="E19" s="35" t="n">
        <f aca="false">D19/0.277</f>
        <v>38.8808664259928</v>
      </c>
      <c r="F19" s="36" t="n">
        <v>0.85</v>
      </c>
      <c r="G19" s="37" t="n">
        <f aca="false">B$8*B$9/D19/F19</f>
        <v>1966.24610847124</v>
      </c>
      <c r="H19" s="37" t="n">
        <f aca="false">B$11*B$12*40*4190*365/1000000/3.61/F19/D19</f>
        <v>296.172704068008</v>
      </c>
      <c r="I19" s="38" t="n">
        <f aca="false">G19+H19</f>
        <v>2262.41881253925</v>
      </c>
      <c r="J19" s="39" t="s">
        <v>38</v>
      </c>
      <c r="K19" s="40" t="n">
        <f aca="false">G19*B19</f>
        <v>12780.5997050631</v>
      </c>
      <c r="L19" s="41" t="n">
        <f aca="false">H19*B19</f>
        <v>1925.12257644205</v>
      </c>
      <c r="M19" s="42" t="n">
        <f aca="false">K19+L19</f>
        <v>14705.7222815052</v>
      </c>
      <c r="N19" s="19"/>
      <c r="O19" s="43"/>
      <c r="P19" s="43"/>
      <c r="Q19" s="43"/>
      <c r="R19" s="44"/>
    </row>
    <row r="20" customFormat="false" ht="12.8" hidden="false" customHeight="false" outlineLevel="0" collapsed="false">
      <c r="A20" s="32" t="s">
        <v>41</v>
      </c>
      <c r="B20" s="33" t="n">
        <v>2.5</v>
      </c>
      <c r="C20" s="34" t="s">
        <v>42</v>
      </c>
      <c r="D20" s="34" t="n">
        <v>6.94</v>
      </c>
      <c r="E20" s="35" t="n">
        <f aca="false">D20/0.277</f>
        <v>25.0541516245487</v>
      </c>
      <c r="F20" s="36" t="n">
        <v>0.6</v>
      </c>
      <c r="G20" s="37" t="n">
        <f aca="false">B$8*B$9/D20/F20</f>
        <v>4322.76657060519</v>
      </c>
      <c r="H20" s="37" t="n">
        <f aca="false">B$11*B$12*40*4190*365/1000000/3.61/F20/D20</f>
        <v>651.131849037123</v>
      </c>
      <c r="I20" s="38" t="n">
        <f aca="false">G20+H20</f>
        <v>4973.89841964231</v>
      </c>
      <c r="J20" s="39" t="s">
        <v>43</v>
      </c>
      <c r="K20" s="40" t="n">
        <f aca="false">G20*B20</f>
        <v>10806.916426513</v>
      </c>
      <c r="L20" s="41" t="n">
        <f aca="false">H20*B20</f>
        <v>1627.82962259281</v>
      </c>
      <c r="M20" s="42" t="n">
        <f aca="false">K20+L20</f>
        <v>12434.7460491058</v>
      </c>
      <c r="N20" s="19"/>
      <c r="O20" s="43"/>
      <c r="P20" s="43"/>
      <c r="Q20" s="43"/>
      <c r="R20" s="44"/>
    </row>
    <row r="21" customFormat="false" ht="12.8" hidden="false" customHeight="false" outlineLevel="0" collapsed="false">
      <c r="A21" s="32" t="s">
        <v>44</v>
      </c>
      <c r="B21" s="33" t="n">
        <v>2.5</v>
      </c>
      <c r="C21" s="34" t="s">
        <v>42</v>
      </c>
      <c r="D21" s="34" t="n">
        <v>6.66</v>
      </c>
      <c r="E21" s="35" t="n">
        <f aca="false">D21/0.277</f>
        <v>24.043321299639</v>
      </c>
      <c r="F21" s="36" t="n">
        <v>0.6</v>
      </c>
      <c r="G21" s="37" t="n">
        <f aca="false">B$8*B$9/D21/F21</f>
        <v>4504.50450450451</v>
      </c>
      <c r="H21" s="37" t="n">
        <f aca="false">B$11*B$12*40*4190*365/1000000/3.61/F21/D21</f>
        <v>678.506761609255</v>
      </c>
      <c r="I21" s="38" t="n">
        <f aca="false">G21+H21</f>
        <v>5183.01126611376</v>
      </c>
      <c r="J21" s="39" t="s">
        <v>43</v>
      </c>
      <c r="K21" s="40" t="n">
        <f aca="false">G21*B21</f>
        <v>11261.2612612613</v>
      </c>
      <c r="L21" s="41" t="n">
        <f aca="false">H21*B21</f>
        <v>1696.26690402314</v>
      </c>
      <c r="M21" s="42" t="n">
        <f aca="false">K21+L21</f>
        <v>12957.5281652844</v>
      </c>
      <c r="N21" s="19"/>
      <c r="O21" s="43"/>
      <c r="P21" s="43"/>
      <c r="Q21" s="43"/>
      <c r="R21" s="44"/>
    </row>
    <row r="22" customFormat="false" ht="12.8" hidden="false" customHeight="false" outlineLevel="0" collapsed="false">
      <c r="A22" s="32" t="s">
        <v>45</v>
      </c>
      <c r="B22" s="33" t="n">
        <v>2.4</v>
      </c>
      <c r="C22" s="34" t="s">
        <v>42</v>
      </c>
      <c r="D22" s="34" t="n">
        <v>5</v>
      </c>
      <c r="E22" s="35" t="n">
        <f aca="false">D22/0.277</f>
        <v>18.0505415162455</v>
      </c>
      <c r="F22" s="36" t="n">
        <v>0.6</v>
      </c>
      <c r="G22" s="37" t="n">
        <f aca="false">B$8*B$9/D22/F22</f>
        <v>6000</v>
      </c>
      <c r="H22" s="37" t="n">
        <f aca="false">B$11*B$12*40*4190*365/1000000/3.61/F22/D22</f>
        <v>903.771006463527</v>
      </c>
      <c r="I22" s="38" t="n">
        <f aca="false">G22+H22</f>
        <v>6903.77100646353</v>
      </c>
      <c r="J22" s="39" t="s">
        <v>43</v>
      </c>
      <c r="K22" s="40" t="n">
        <f aca="false">G22*B22</f>
        <v>14400</v>
      </c>
      <c r="L22" s="41" t="n">
        <f aca="false">H22*B22</f>
        <v>2169.05041551247</v>
      </c>
      <c r="M22" s="42" t="n">
        <f aca="false">K22+L22</f>
        <v>16569.0504155125</v>
      </c>
      <c r="N22" s="19"/>
      <c r="O22" s="43"/>
      <c r="P22" s="43"/>
      <c r="Q22" s="43"/>
      <c r="R22" s="44"/>
    </row>
    <row r="23" customFormat="false" ht="12.8" hidden="false" customHeight="false" outlineLevel="0" collapsed="false">
      <c r="A23" s="32" t="s">
        <v>46</v>
      </c>
      <c r="B23" s="33" t="n">
        <v>0.7</v>
      </c>
      <c r="C23" s="34" t="s">
        <v>47</v>
      </c>
      <c r="D23" s="34" t="n">
        <v>1</v>
      </c>
      <c r="E23" s="35" t="n">
        <f aca="false">D23/0.277</f>
        <v>3.6101083032491</v>
      </c>
      <c r="F23" s="36" t="n">
        <v>1</v>
      </c>
      <c r="G23" s="37" t="n">
        <f aca="false">B$8*B$9/D23/F23</f>
        <v>18000</v>
      </c>
      <c r="H23" s="37" t="n">
        <f aca="false">B$11*B$12*40*4190*365/1000000/3.61/F23/D23</f>
        <v>2711.31301939058</v>
      </c>
      <c r="I23" s="38" t="n">
        <f aca="false">G23+H23</f>
        <v>20711.3130193906</v>
      </c>
      <c r="J23" s="39" t="s">
        <v>35</v>
      </c>
      <c r="K23" s="40" t="n">
        <f aca="false">G23*B23</f>
        <v>12600</v>
      </c>
      <c r="L23" s="41" t="n">
        <f aca="false">H23*B23</f>
        <v>1897.91911357341</v>
      </c>
      <c r="M23" s="42" t="n">
        <f aca="false">K23+L23</f>
        <v>14497.9191135734</v>
      </c>
      <c r="N23" s="19"/>
      <c r="O23" s="43"/>
      <c r="P23" s="43"/>
      <c r="Q23" s="46"/>
      <c r="R23" s="44"/>
    </row>
    <row r="24" customFormat="false" ht="12.8" hidden="false" customHeight="false" outlineLevel="0" collapsed="false">
      <c r="A24" s="32" t="s">
        <v>48</v>
      </c>
      <c r="B24" s="33" t="n">
        <v>0.7</v>
      </c>
      <c r="C24" s="34" t="s">
        <v>47</v>
      </c>
      <c r="D24" s="34" t="n">
        <v>1</v>
      </c>
      <c r="E24" s="35" t="n">
        <f aca="false">D24/0.277</f>
        <v>3.6101083032491</v>
      </c>
      <c r="F24" s="36" t="n">
        <v>3</v>
      </c>
      <c r="G24" s="37" t="n">
        <f aca="false">B$8*B$9/D24/F24</f>
        <v>6000</v>
      </c>
      <c r="H24" s="37" t="n">
        <f aca="false">B$11*B$12*40*4190*365/1000000/3.61/F24/D24</f>
        <v>903.771006463527</v>
      </c>
      <c r="I24" s="38" t="n">
        <f aca="false">G24+H24</f>
        <v>6903.77100646353</v>
      </c>
      <c r="J24" s="39" t="s">
        <v>35</v>
      </c>
      <c r="K24" s="40" t="n">
        <f aca="false">G24*B24</f>
        <v>4200</v>
      </c>
      <c r="L24" s="41" t="n">
        <f aca="false">H24*B24</f>
        <v>632.639704524469</v>
      </c>
      <c r="M24" s="42" t="n">
        <f aca="false">K24+L24</f>
        <v>4832.63970452447</v>
      </c>
      <c r="N24" s="19"/>
      <c r="O24" s="43"/>
      <c r="P24" s="43"/>
      <c r="Q24" s="43"/>
      <c r="R24" s="44"/>
    </row>
    <row r="25" customFormat="false" ht="23.85" hidden="false" customHeight="false" outlineLevel="0" collapsed="false">
      <c r="A25" s="32" t="s">
        <v>49</v>
      </c>
      <c r="B25" s="33" t="n">
        <v>0.5</v>
      </c>
      <c r="C25" s="34" t="s">
        <v>42</v>
      </c>
      <c r="D25" s="34" t="n">
        <v>3.275</v>
      </c>
      <c r="E25" s="35" t="n">
        <f aca="false">D25/0.277</f>
        <v>11.8231046931408</v>
      </c>
      <c r="F25" s="36" t="n">
        <v>0.9</v>
      </c>
      <c r="G25" s="37" t="n">
        <f aca="false">B$8*B$9/D25/F25</f>
        <v>6106.87022900763</v>
      </c>
      <c r="H25" s="37" t="n">
        <f aca="false">B$11*B$12*40*4190*365/1000000/3.61/F25/D25</f>
        <v>919.86870886873</v>
      </c>
      <c r="I25" s="38" t="n">
        <f aca="false">G25+H25</f>
        <v>7026.73893787636</v>
      </c>
      <c r="J25" s="39" t="s">
        <v>43</v>
      </c>
      <c r="K25" s="40" t="n">
        <f aca="false">B25*G25</f>
        <v>3053.43511450382</v>
      </c>
      <c r="L25" s="41" t="n">
        <f aca="false">H25*B25</f>
        <v>459.934354434365</v>
      </c>
      <c r="M25" s="42" t="n">
        <f aca="false">K25+L25</f>
        <v>3513.36946893819</v>
      </c>
      <c r="N25" s="19"/>
      <c r="O25" s="43"/>
      <c r="P25" s="43"/>
      <c r="Q25" s="43"/>
      <c r="R25" s="44"/>
    </row>
    <row r="26" customFormat="false" ht="12.8" hidden="false" customHeight="false" outlineLevel="0" collapsed="false">
      <c r="A26" s="47" t="s">
        <v>50</v>
      </c>
      <c r="B26" s="48" t="n">
        <v>0.22</v>
      </c>
      <c r="C26" s="49" t="s">
        <v>42</v>
      </c>
      <c r="D26" s="49" t="n">
        <v>1.5</v>
      </c>
      <c r="E26" s="50" t="n">
        <f aca="false">D26/0.277</f>
        <v>5.41516245487365</v>
      </c>
      <c r="F26" s="51" t="n">
        <v>0.3</v>
      </c>
      <c r="G26" s="52" t="n">
        <f aca="false">B$8*B$9/D26/F26</f>
        <v>40000</v>
      </c>
      <c r="H26" s="52" t="n">
        <f aca="false">B$11*B$12*40*4190*365/1000000/3.61/F26/D26</f>
        <v>6025.14004309018</v>
      </c>
      <c r="I26" s="53" t="n">
        <f aca="false">G26+H26</f>
        <v>46025.1400430902</v>
      </c>
      <c r="J26" s="54" t="s">
        <v>43</v>
      </c>
      <c r="K26" s="55" t="n">
        <f aca="false">B26*G26</f>
        <v>8800</v>
      </c>
      <c r="L26" s="56" t="n">
        <f aca="false">H26*B26</f>
        <v>1325.53080947984</v>
      </c>
      <c r="M26" s="57" t="n">
        <f aca="false">K26+L26</f>
        <v>10125.5308094798</v>
      </c>
      <c r="N26" s="19"/>
      <c r="O26" s="43"/>
      <c r="P26" s="43"/>
      <c r="Q26" s="43"/>
      <c r="R26" s="44"/>
    </row>
    <row r="27" customFormat="false" ht="23.85" hidden="false" customHeight="false" outlineLevel="0" collapsed="false">
      <c r="A27" s="32" t="s">
        <v>51</v>
      </c>
      <c r="B27" s="33" t="n">
        <v>0.5</v>
      </c>
      <c r="C27" s="34" t="s">
        <v>42</v>
      </c>
      <c r="D27" s="34" t="n">
        <v>3.275</v>
      </c>
      <c r="E27" s="35" t="n">
        <f aca="false">D27/0.277</f>
        <v>11.8231046931408</v>
      </c>
      <c r="F27" s="36" t="n">
        <v>0.5</v>
      </c>
      <c r="G27" s="37" t="n">
        <f aca="false">B$8*B$9/D27/F27</f>
        <v>10992.3664122137</v>
      </c>
      <c r="H27" s="37" t="n">
        <f aca="false">B$11*B$12*40*4190*365/1000000/3.61/F27/D27</f>
        <v>1655.76367596371</v>
      </c>
      <c r="I27" s="38" t="n">
        <f aca="false">G27+H27</f>
        <v>12648.1300881774</v>
      </c>
      <c r="J27" s="39" t="s">
        <v>43</v>
      </c>
      <c r="K27" s="40" t="n">
        <f aca="false">B27*G27</f>
        <v>5496.18320610687</v>
      </c>
      <c r="L27" s="41" t="n">
        <f aca="false">H27*B27</f>
        <v>827.881837981857</v>
      </c>
      <c r="M27" s="42" t="n">
        <f aca="false">K27+L27</f>
        <v>6324.06504408873</v>
      </c>
      <c r="N27" s="19"/>
      <c r="O27" s="43"/>
      <c r="P27" s="43"/>
      <c r="Q27" s="43"/>
      <c r="R27" s="44"/>
    </row>
    <row r="28" customFormat="false" ht="12.8" hidden="false" customHeight="false" outlineLevel="0" collapsed="false">
      <c r="N28" s="58"/>
      <c r="O28" s="43" t="n">
        <f aca="false">SUM(O17:O27)</f>
        <v>0</v>
      </c>
      <c r="P28" s="43" t="n">
        <f aca="false">SUM(P17:P27)</f>
        <v>0</v>
      </c>
      <c r="Q28" s="43" t="str">
        <f aca="false">CONCATENATE(Q17,Q18,Q19,Q20,Q21,Q22,Q23,Q24,Q27)</f>
        <v/>
      </c>
      <c r="R28" s="44"/>
    </row>
    <row r="29" customFormat="false" ht="12.8" hidden="false" customHeight="false" outlineLevel="0" collapsed="false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</row>
    <row r="31" customFormat="false" ht="12.8" hidden="false" customHeight="true" outlineLevel="0" collapsed="false">
      <c r="O31" s="26" t="s">
        <v>52</v>
      </c>
      <c r="P31" s="26"/>
      <c r="Q31" s="26"/>
      <c r="R31" s="26"/>
      <c r="S31" s="26"/>
    </row>
    <row r="33" customFormat="false" ht="12.8" hidden="false" customHeight="false" outlineLevel="0" collapsed="false">
      <c r="O33" s="60"/>
      <c r="P33" s="60"/>
      <c r="Q33" s="60"/>
      <c r="R33" s="60"/>
      <c r="S33" s="60"/>
    </row>
    <row r="34" customFormat="false" ht="15.75" hidden="false" customHeight="true" outlineLevel="0" collapsed="false">
      <c r="O34" s="60"/>
      <c r="P34" s="60"/>
      <c r="Q34" s="60"/>
      <c r="R34" s="60"/>
      <c r="S34" s="60"/>
    </row>
    <row r="36" customFormat="false" ht="12.8" hidden="false" customHeight="false" outlineLevel="0" collapsed="false">
      <c r="O36" s="5"/>
      <c r="P36" s="5"/>
      <c r="Q36" s="5"/>
      <c r="R36" s="5"/>
      <c r="S36" s="5"/>
    </row>
    <row r="49" customFormat="false" ht="12.8" hidden="false" customHeight="true" outlineLevel="0" collapsed="false">
      <c r="O49" s="60" t="s">
        <v>53</v>
      </c>
      <c r="P49" s="60"/>
      <c r="Q49" s="60"/>
      <c r="R49" s="60"/>
      <c r="S49" s="60"/>
    </row>
    <row r="50" customFormat="false" ht="15.75" hidden="false" customHeight="true" outlineLevel="0" collapsed="false">
      <c r="O50" s="60"/>
      <c r="P50" s="60"/>
      <c r="Q50" s="60"/>
      <c r="R50" s="60"/>
      <c r="S50" s="60"/>
    </row>
    <row r="55" customFormat="false" ht="1.5" hidden="false" customHeight="true" outlineLevel="0" collapsed="false"/>
    <row r="56" customFormat="false" ht="1.5" hidden="false" customHeight="true" outlineLevel="0" collapsed="false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</row>
    <row r="57" customFormat="false" ht="1.5" hidden="false" customHeight="true" outlineLevel="0" collapsed="false">
      <c r="A57" s="61"/>
      <c r="B57" s="61"/>
      <c r="C57" s="62" t="s">
        <v>54</v>
      </c>
      <c r="D57" s="62" t="s">
        <v>55</v>
      </c>
      <c r="E57" s="62" t="s">
        <v>56</v>
      </c>
      <c r="F57" s="62" t="s">
        <v>57</v>
      </c>
      <c r="G57" s="62" t="s">
        <v>58</v>
      </c>
      <c r="H57" s="62"/>
      <c r="I57" s="62" t="s">
        <v>59</v>
      </c>
      <c r="J57" s="62" t="s">
        <v>60</v>
      </c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</row>
    <row r="58" customFormat="false" ht="1.5" hidden="false" customHeight="true" outlineLevel="0" collapsed="false">
      <c r="A58" s="61"/>
      <c r="B58" s="61"/>
      <c r="C58" s="63" t="s">
        <v>61</v>
      </c>
      <c r="D58" s="63" t="n">
        <v>-1.9</v>
      </c>
      <c r="E58" s="63" t="n">
        <v>31</v>
      </c>
      <c r="F58" s="61" t="n">
        <f aca="false">(20-D58)*E58</f>
        <v>678.9</v>
      </c>
      <c r="G58" s="64" t="n">
        <f aca="false">F58/F$70</f>
        <v>0.163515498928202</v>
      </c>
      <c r="H58" s="61"/>
      <c r="I58" s="61"/>
      <c r="J58" s="65" t="n">
        <f aca="false">L$23/12</f>
        <v>158.159926131117</v>
      </c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</row>
    <row r="59" customFormat="false" ht="1.5" hidden="false" customHeight="true" outlineLevel="0" collapsed="false">
      <c r="A59" s="61"/>
      <c r="B59" s="61"/>
      <c r="C59" s="63" t="s">
        <v>62</v>
      </c>
      <c r="D59" s="63" t="n">
        <v>1</v>
      </c>
      <c r="E59" s="63" t="n">
        <v>28</v>
      </c>
      <c r="F59" s="61" t="n">
        <f aca="false">(20-D59)*E59</f>
        <v>532</v>
      </c>
      <c r="G59" s="64" t="n">
        <f aca="false">F59/F$70</f>
        <v>0.128134107276187</v>
      </c>
      <c r="H59" s="61"/>
      <c r="I59" s="61"/>
      <c r="J59" s="65" t="n">
        <f aca="false">L$23/12</f>
        <v>158.159926131117</v>
      </c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</row>
    <row r="60" customFormat="false" ht="1.5" hidden="false" customHeight="true" outlineLevel="0" collapsed="false">
      <c r="A60" s="61"/>
      <c r="B60" s="61"/>
      <c r="C60" s="63" t="s">
        <v>63</v>
      </c>
      <c r="D60" s="63" t="n">
        <v>2.7</v>
      </c>
      <c r="E60" s="63" t="n">
        <v>31</v>
      </c>
      <c r="F60" s="61" t="n">
        <f aca="false">(20-D60)*E60</f>
        <v>536.3</v>
      </c>
      <c r="G60" s="64" t="n">
        <f aca="false">F60/F$70</f>
        <v>0.129169777692141</v>
      </c>
      <c r="H60" s="61"/>
      <c r="I60" s="61"/>
      <c r="J60" s="65" t="n">
        <f aca="false">L$23/12</f>
        <v>158.159926131117</v>
      </c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</row>
    <row r="61" customFormat="false" ht="1.5" hidden="false" customHeight="true" outlineLevel="0" collapsed="false">
      <c r="A61" s="61"/>
      <c r="B61" s="61"/>
      <c r="C61" s="63" t="s">
        <v>64</v>
      </c>
      <c r="D61" s="63" t="n">
        <v>8.6</v>
      </c>
      <c r="E61" s="63" t="n">
        <v>30</v>
      </c>
      <c r="F61" s="61" t="n">
        <f aca="false">(20-D61)*E61</f>
        <v>342</v>
      </c>
      <c r="G61" s="64" t="n">
        <f aca="false">F61/F$70</f>
        <v>0.0823719261061201</v>
      </c>
      <c r="H61" s="61"/>
      <c r="I61" s="61"/>
      <c r="J61" s="65" t="n">
        <f aca="false">L$23/12</f>
        <v>158.159926131117</v>
      </c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</row>
    <row r="62" customFormat="false" ht="1.5" hidden="false" customHeight="true" outlineLevel="0" collapsed="false">
      <c r="A62" s="61"/>
      <c r="B62" s="61"/>
      <c r="C62" s="63" t="s">
        <v>65</v>
      </c>
      <c r="D62" s="63" t="n">
        <v>14.2</v>
      </c>
      <c r="E62" s="63" t="n">
        <v>31</v>
      </c>
      <c r="F62" s="61" t="n">
        <f aca="false">(20-D62)*E62</f>
        <v>179.8</v>
      </c>
      <c r="G62" s="64" t="n">
        <f aca="false">F62/F$70</f>
        <v>0.0433054746019895</v>
      </c>
      <c r="H62" s="61"/>
      <c r="I62" s="61"/>
      <c r="J62" s="65" t="n">
        <f aca="false">L$23/12</f>
        <v>158.159926131117</v>
      </c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</row>
    <row r="63" customFormat="false" ht="1.5" hidden="false" customHeight="true" outlineLevel="0" collapsed="false">
      <c r="A63" s="61"/>
      <c r="B63" s="61"/>
      <c r="C63" s="63" t="s">
        <v>66</v>
      </c>
      <c r="D63" s="63" t="n">
        <v>16.8</v>
      </c>
      <c r="E63" s="63" t="n">
        <v>30</v>
      </c>
      <c r="F63" s="61" t="n">
        <f aca="false">(20-D63)*E63</f>
        <v>96</v>
      </c>
      <c r="G63" s="64" t="n">
        <f aca="false">F63/F$70</f>
        <v>0.023121944170139</v>
      </c>
      <c r="H63" s="61"/>
      <c r="I63" s="61"/>
      <c r="J63" s="65" t="n">
        <f aca="false">L$23/12</f>
        <v>158.159926131117</v>
      </c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</row>
    <row r="64" customFormat="false" ht="1.5" hidden="false" customHeight="true" outlineLevel="0" collapsed="false">
      <c r="A64" s="61"/>
      <c r="B64" s="61"/>
      <c r="C64" s="63" t="s">
        <v>67</v>
      </c>
      <c r="D64" s="63" t="n">
        <v>19</v>
      </c>
      <c r="E64" s="63" t="n">
        <v>31</v>
      </c>
      <c r="F64" s="61" t="n">
        <f aca="false">(20-D64)*E64</f>
        <v>31</v>
      </c>
      <c r="G64" s="64" t="n">
        <f aca="false">F64/F$70</f>
        <v>0.00746646113827404</v>
      </c>
      <c r="H64" s="61"/>
      <c r="I64" s="61"/>
      <c r="J64" s="65" t="n">
        <f aca="false">L$23/12</f>
        <v>158.159926131117</v>
      </c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</row>
    <row r="65" customFormat="false" ht="1.5" hidden="false" customHeight="true" outlineLevel="0" collapsed="false">
      <c r="A65" s="61"/>
      <c r="B65" s="61"/>
      <c r="C65" s="63" t="s">
        <v>68</v>
      </c>
      <c r="D65" s="63" t="n">
        <v>18.3</v>
      </c>
      <c r="E65" s="63" t="n">
        <v>31</v>
      </c>
      <c r="F65" s="61" t="n">
        <f aca="false">(20-D65)*E65</f>
        <v>52.7</v>
      </c>
      <c r="G65" s="64" t="n">
        <f aca="false">F65/F$70</f>
        <v>0.0126929839350659</v>
      </c>
      <c r="H65" s="61"/>
      <c r="I65" s="61"/>
      <c r="J65" s="65" t="n">
        <f aca="false">L$23/12</f>
        <v>158.159926131117</v>
      </c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</row>
    <row r="66" customFormat="false" ht="1.5" hidden="false" customHeight="true" outlineLevel="0" collapsed="false">
      <c r="A66" s="61"/>
      <c r="B66" s="61"/>
      <c r="C66" s="63" t="s">
        <v>69</v>
      </c>
      <c r="D66" s="63" t="n">
        <v>13.4</v>
      </c>
      <c r="E66" s="63" t="n">
        <v>30</v>
      </c>
      <c r="F66" s="61" t="n">
        <f aca="false">(20-D66)*E66</f>
        <v>198</v>
      </c>
      <c r="G66" s="64" t="n">
        <f aca="false">F66/F$70</f>
        <v>0.0476890098509116</v>
      </c>
      <c r="H66" s="61"/>
      <c r="I66" s="61"/>
      <c r="J66" s="65" t="n">
        <f aca="false">L$23/12</f>
        <v>158.159926131117</v>
      </c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</row>
    <row r="67" customFormat="false" ht="1.5" hidden="false" customHeight="true" outlineLevel="0" collapsed="false">
      <c r="A67" s="61"/>
      <c r="B67" s="61"/>
      <c r="C67" s="63" t="s">
        <v>70</v>
      </c>
      <c r="D67" s="63" t="n">
        <v>8.5</v>
      </c>
      <c r="E67" s="63" t="n">
        <v>31</v>
      </c>
      <c r="F67" s="61" t="n">
        <f aca="false">(20-D67)*E67</f>
        <v>356.5</v>
      </c>
      <c r="G67" s="64" t="n">
        <f aca="false">F67/F$70</f>
        <v>0.0858643030901515</v>
      </c>
      <c r="H67" s="61"/>
      <c r="I67" s="61"/>
      <c r="J67" s="65" t="n">
        <f aca="false">L$23/12</f>
        <v>158.159926131117</v>
      </c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</row>
    <row r="68" customFormat="false" ht="1.5" hidden="false" customHeight="true" outlineLevel="0" collapsed="false">
      <c r="A68" s="61"/>
      <c r="B68" s="61"/>
      <c r="C68" s="63" t="s">
        <v>71</v>
      </c>
      <c r="D68" s="63" t="n">
        <v>3.1</v>
      </c>
      <c r="E68" s="63" t="n">
        <v>30</v>
      </c>
      <c r="F68" s="61" t="n">
        <f aca="false">(20-D68)*E68</f>
        <v>507</v>
      </c>
      <c r="G68" s="64" t="n">
        <f aca="false">F68/F$70</f>
        <v>0.122112767648546</v>
      </c>
      <c r="H68" s="61"/>
      <c r="I68" s="61"/>
      <c r="J68" s="65" t="n">
        <f aca="false">L$23/12</f>
        <v>158.159926131117</v>
      </c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</row>
    <row r="69" customFormat="false" ht="1.5" hidden="false" customHeight="true" outlineLevel="0" collapsed="false">
      <c r="A69" s="61"/>
      <c r="B69" s="61"/>
      <c r="C69" s="63" t="s">
        <v>72</v>
      </c>
      <c r="D69" s="63" t="n">
        <v>-0.7</v>
      </c>
      <c r="E69" s="63" t="n">
        <v>31</v>
      </c>
      <c r="F69" s="61" t="n">
        <f aca="false">(20-D69)*E69</f>
        <v>641.7</v>
      </c>
      <c r="G69" s="64" t="n">
        <f aca="false">F69/F$70</f>
        <v>0.154555745562273</v>
      </c>
      <c r="H69" s="61"/>
      <c r="I69" s="61"/>
      <c r="J69" s="65" t="n">
        <f aca="false">L$23/12</f>
        <v>158.159926131117</v>
      </c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</row>
    <row r="70" customFormat="false" ht="1.5" hidden="false" customHeight="true" outlineLevel="0" collapsed="false">
      <c r="A70" s="61"/>
      <c r="B70" s="61"/>
      <c r="C70" s="61"/>
      <c r="D70" s="61"/>
      <c r="E70" s="61"/>
      <c r="F70" s="61" t="n">
        <f aca="false">SUM(F58:F69)</f>
        <v>4151.9</v>
      </c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</row>
    <row r="71" customFormat="false" ht="12.8" hidden="false" customHeight="true" outlineLevel="0" collapsed="false">
      <c r="A71" s="66" t="s">
        <v>73</v>
      </c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</row>
    <row r="72" customFormat="false" ht="15.75" hidden="false" customHeight="true" outlineLevel="0" collapsed="false">
      <c r="A72" s="66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</row>
    <row r="74" customFormat="false" ht="23.6" hidden="false" customHeight="false" outlineLevel="0" collapsed="false">
      <c r="A74" s="67" t="s">
        <v>74</v>
      </c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</row>
    <row r="75" customFormat="false" ht="12.8" hidden="false" customHeight="false" outlineLevel="0" collapsed="false">
      <c r="A75" s="20"/>
      <c r="B75" s="11"/>
    </row>
    <row r="76" customFormat="false" ht="12.8" hidden="false" customHeight="false" outlineLevel="0" collapsed="false">
      <c r="A76" s="20" t="s">
        <v>75</v>
      </c>
      <c r="B76" s="11" t="s">
        <v>76</v>
      </c>
    </row>
    <row r="78" customFormat="false" ht="12.8" hidden="false" customHeight="false" outlineLevel="0" collapsed="false">
      <c r="B78" s="11"/>
    </row>
  </sheetData>
  <mergeCells count="19">
    <mergeCell ref="A1:N1"/>
    <mergeCell ref="A2:M4"/>
    <mergeCell ref="O2:S3"/>
    <mergeCell ref="O5:S5"/>
    <mergeCell ref="E9:L10"/>
    <mergeCell ref="E12:L12"/>
    <mergeCell ref="B14:D14"/>
    <mergeCell ref="E14:F14"/>
    <mergeCell ref="O15:S16"/>
    <mergeCell ref="B16:C16"/>
    <mergeCell ref="I16:J16"/>
    <mergeCell ref="O18:S18"/>
    <mergeCell ref="A29:N29"/>
    <mergeCell ref="O31:S31"/>
    <mergeCell ref="O33:S34"/>
    <mergeCell ref="O36:S36"/>
    <mergeCell ref="O49:S50"/>
    <mergeCell ref="A71:M72"/>
    <mergeCell ref="A74:M74"/>
  </mergeCells>
  <dataValidations count="2">
    <dataValidation allowBlank="true" errorStyle="stop" operator="between" prompt="Wprowadź liczbę pomiędzy 15 i 250" showDropDown="false" showErrorMessage="false" showInputMessage="true" sqref="B11" type="decimal">
      <formula1>15</formula1>
      <formula2>250</formula2>
    </dataValidation>
    <dataValidation allowBlank="true" errorStyle="stop" operator="between" prompt="Wprowadź aktualną cenę paliwa" showDropDown="false" showErrorMessage="false" showInputMessage="true" sqref="B17:B27" type="decimal">
      <formula1>0.1</formula1>
      <formula2>20000</formula2>
    </dataValidation>
  </dataValidations>
  <hyperlinks>
    <hyperlink ref="O15" r:id="rId2" display="Piec gazowy dwufunkcyjny o mocy od 22 do 30kW"/>
    <hyperlink ref="O31" r:id="rId3" display="Piec gazowy o mocy do 21kW podgrzewacz wody 120 litrów"/>
    <hyperlink ref="O49" r:id="rId4" display="Piec gazowy o mocy do 20kW z zasobnikiem 120 litrów"/>
    <hyperlink ref="A74" r:id="rId5" display="https://tanie-ogrzewanie.pl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6"/>
  <legacy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LibreOffice/7.2.1.2$Windows_X86_64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pl-PL</dc:language>
  <cp:lastModifiedBy>Kuba</cp:lastModifiedBy>
  <dcterms:modified xsi:type="dcterms:W3CDTF">2022-08-03T09:15:11Z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